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sub_3202" localSheetId="0">Лист1!$A$4</definedName>
    <definedName name="sub_32202" localSheetId="0">Лист1!$A$12</definedName>
    <definedName name="sub_3221" localSheetId="0">Лист1!$A$11</definedName>
    <definedName name="sub_3223" localSheetId="0">Лист1!$A$13</definedName>
    <definedName name="sub_3224" localSheetId="0">Лист1!$A$14</definedName>
    <definedName name="sub_3225" localSheetId="0">Лист1!$A$15</definedName>
    <definedName name="sub_3226" localSheetId="0">Лист1!$A$16</definedName>
  </definedNames>
  <calcPr calcId="152511"/>
</workbook>
</file>

<file path=xl/calcChain.xml><?xml version="1.0" encoding="utf-8"?>
<calcChain xmlns="http://schemas.openxmlformats.org/spreadsheetml/2006/main">
  <c r="L19" i="1" l="1"/>
  <c r="H19" i="1"/>
  <c r="G19" i="1"/>
  <c r="F19" i="1"/>
  <c r="E19" i="1"/>
  <c r="D19" i="1"/>
  <c r="B19" i="1"/>
  <c r="H16" i="1"/>
  <c r="H17" i="1" s="1"/>
  <c r="D16" i="1"/>
  <c r="H15" i="1"/>
  <c r="D15" i="1"/>
  <c r="H14" i="1"/>
  <c r="D14" i="1"/>
  <c r="H12" i="1"/>
  <c r="D12" i="1"/>
  <c r="H13" i="1"/>
  <c r="D13" i="1"/>
  <c r="H11" i="1"/>
  <c r="D11" i="1"/>
  <c r="L17" i="1"/>
  <c r="E17" i="1"/>
  <c r="F17" i="1"/>
  <c r="G17" i="1"/>
  <c r="D17" i="1"/>
  <c r="B17" i="1" l="1"/>
  <c r="B12" i="1" l="1"/>
  <c r="B36" i="1" l="1"/>
  <c r="H39" i="1"/>
  <c r="B39" i="1" s="1"/>
  <c r="B38" i="1"/>
  <c r="B37" i="1"/>
  <c r="B35" i="1"/>
  <c r="B34" i="1"/>
  <c r="B33" i="1"/>
  <c r="L41" i="1"/>
  <c r="L30" i="1"/>
  <c r="H28" i="1"/>
  <c r="K39" i="1" l="1"/>
  <c r="J39" i="1"/>
  <c r="I39" i="1"/>
  <c r="C39" i="1"/>
  <c r="K28" i="1"/>
  <c r="J28" i="1"/>
  <c r="I28" i="1"/>
  <c r="C28" i="1"/>
  <c r="B28" i="1"/>
  <c r="B27" i="1"/>
  <c r="B26" i="1"/>
  <c r="B25" i="1"/>
  <c r="B24" i="1"/>
  <c r="B23" i="1"/>
  <c r="B22" i="1"/>
  <c r="K17" i="1" l="1"/>
  <c r="J17" i="1"/>
  <c r="I17" i="1"/>
  <c r="C17" i="1"/>
  <c r="B16" i="1"/>
  <c r="B15" i="1"/>
  <c r="B14" i="1"/>
  <c r="B11" i="1"/>
  <c r="B13" i="1" l="1"/>
</calcChain>
</file>

<file path=xl/sharedStrings.xml><?xml version="1.0" encoding="utf-8"?>
<sst xmlns="http://schemas.openxmlformats.org/spreadsheetml/2006/main" count="44" uniqueCount="28">
  <si>
    <t>Расходы всего</t>
  </si>
  <si>
    <t>в том числе по статьям затрат</t>
  </si>
  <si>
    <t>Затраты на оплату труда</t>
  </si>
  <si>
    <t>Проценты к уплате по кредитам и займам</t>
  </si>
  <si>
    <t>Налоги и иные обязательные платежи и сборы</t>
  </si>
  <si>
    <t>Прочие расходы</t>
  </si>
  <si>
    <t>1. Обеспечение взлета, посадки и стоянки воздушных судов</t>
  </si>
  <si>
    <t>2. Предоставление аэровокзального комплекса</t>
  </si>
  <si>
    <t>3. Обеспечение авиационной безопасности</t>
  </si>
  <si>
    <t>4. Обслуживание пассажиров</t>
  </si>
  <si>
    <t>5. Обеспечение заправки воздушных судов авиационным топливом</t>
  </si>
  <si>
    <t>6 . Хранение авиационного топлива</t>
  </si>
  <si>
    <t>Итого по аэропортовой деятельности:</t>
  </si>
  <si>
    <t>7. Прочие расходы</t>
  </si>
  <si>
    <t>Материальные затраты</t>
  </si>
  <si>
    <t>Расхо-ды, связанные с участием в совместной деятельности</t>
  </si>
  <si>
    <t>Отчисления на соц. Нужды</t>
  </si>
  <si>
    <t>Прочие расходы по обычным видам деятельности</t>
  </si>
  <si>
    <t>Операционные расходы, связанные с оплатой услуг, оказываемых кредитными организациями</t>
  </si>
  <si>
    <t>Наименование хозяйств, работ и операций по регулируемым видам деятельности</t>
  </si>
  <si>
    <t>Форма раскрытия информации</t>
  </si>
  <si>
    <t>об основных показателях финансово-хозяйственной деятельности СЕМ в сфере выполнения (оказания) регулируемых работ (услуг) в аэропортах</t>
  </si>
  <si>
    <t>Форма №2</t>
  </si>
  <si>
    <t>Аморти-зация</t>
  </si>
  <si>
    <t xml:space="preserve">II. Расшифровка расходов по финансово-хозяйственной деятельности АО «Аэропорт Курган» </t>
  </si>
  <si>
    <t>2021 г.</t>
  </si>
  <si>
    <t>2022 г.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</si>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</sst>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Garamond"/>
      <family val="1"/>
      <charset val="204"/>
    </font>
    <font>
      <sz val="12"/>
      <color theme="1"/>
      <name val="Garamond"/>
      <family val="1"/>
      <charset val="204"/>
    </font>
    <font>
      <b/>
      <sz val="12"/>
      <color theme="1"/>
      <name val="Garamond"/>
      <family val="1"/>
      <charset val="204"/>
    </font>
    <font>
      <sz val="12"/>
      <color rgb="FFFF0000"/>
      <name val="Arial"/>
      <family val="2"/>
      <charset val="204"/>
    </font>
    <font>
      <sz val="12"/>
      <color rgb="FFFF0000"/>
      <name val="Garamond"/>
      <family val="1"/>
      <charset val="204"/>
    </font>
    <font>
      <b/>
      <sz val="12"/>
      <color rgb="FF00008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Garamond"/>
      <family val="1"/>
      <charset val="204"/>
    </font>
    <font>
      <sz val="12"/>
      <name val="Garamond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indent="3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Border="1"/>
    <xf numFmtId="0" fontId="9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topLeftCell="A8" workbookViewId="0">
      <pane xSplit="4245" ySplit="4035" topLeftCell="A10" activePane="bottomRight"/>
      <selection activeCell="A8" sqref="A8"/>
      <selection pane="topRight" activeCell="E8" sqref="E8"/>
      <selection pane="bottomLeft" activeCell="A15" sqref="A15"/>
      <selection pane="bottomRight" activeCell="L21" sqref="L21"/>
    </sheetView>
  </sheetViews>
  <sheetFormatPr defaultRowHeight="15" x14ac:dyDescent="0.25"/>
  <cols>
    <col min="1" max="1" width="35.42578125" customWidth="1"/>
    <col min="2" max="2" width="12.28515625" customWidth="1"/>
    <col min="3" max="4" width="10.28515625" customWidth="1"/>
    <col min="5" max="5" width="10.42578125" customWidth="1"/>
    <col min="6" max="6" width="10.7109375" customWidth="1"/>
    <col min="7" max="7" width="8.7109375" customWidth="1"/>
    <col min="9" max="9" width="12.5703125" customWidth="1"/>
    <col min="10" max="12" width="9.85546875" customWidth="1"/>
  </cols>
  <sheetData>
    <row r="1" spans="1:12" ht="18.75" x14ac:dyDescent="0.25">
      <c r="A1" s="2"/>
      <c r="K1" s="36" t="s">
        <v>22</v>
      </c>
      <c r="L1" s="36"/>
    </row>
    <row r="2" spans="1:12" ht="15.75" x14ac:dyDescent="0.25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5.75" x14ac:dyDescent="0.25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5.75" x14ac:dyDescent="0.25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7" spans="1:12" ht="27.6" customHeight="1" x14ac:dyDescent="0.25">
      <c r="A7" s="34" t="s">
        <v>19</v>
      </c>
      <c r="B7" s="37" t="s">
        <v>0</v>
      </c>
      <c r="C7" s="37" t="s">
        <v>1</v>
      </c>
      <c r="D7" s="37"/>
      <c r="E7" s="37"/>
      <c r="F7" s="37"/>
      <c r="G7" s="37"/>
      <c r="H7" s="37"/>
      <c r="I7" s="37"/>
      <c r="J7" s="37"/>
      <c r="K7" s="37"/>
      <c r="L7" s="37"/>
    </row>
    <row r="8" spans="1:12" ht="189" x14ac:dyDescent="0.25">
      <c r="A8" s="34"/>
      <c r="B8" s="37"/>
      <c r="C8" s="1" t="s">
        <v>15</v>
      </c>
      <c r="D8" s="1" t="s">
        <v>14</v>
      </c>
      <c r="E8" s="1" t="s">
        <v>2</v>
      </c>
      <c r="F8" s="1" t="s">
        <v>16</v>
      </c>
      <c r="G8" s="1" t="s">
        <v>23</v>
      </c>
      <c r="H8" s="1" t="s">
        <v>17</v>
      </c>
      <c r="I8" s="1" t="s">
        <v>18</v>
      </c>
      <c r="J8" s="1" t="s">
        <v>3</v>
      </c>
      <c r="K8" s="1" t="s">
        <v>4</v>
      </c>
      <c r="L8" s="1" t="s">
        <v>5</v>
      </c>
    </row>
    <row r="9" spans="1:12" ht="15.75" x14ac:dyDescent="0.25">
      <c r="A9" s="34"/>
      <c r="B9" s="1">
        <v>1</v>
      </c>
      <c r="C9" s="1">
        <v>2</v>
      </c>
      <c r="D9" s="1">
        <v>3</v>
      </c>
      <c r="E9" s="1">
        <v>4</v>
      </c>
      <c r="F9" s="1">
        <v>5</v>
      </c>
      <c r="G9" s="1">
        <v>6</v>
      </c>
      <c r="H9" s="1">
        <v>7</v>
      </c>
      <c r="I9" s="1">
        <v>8</v>
      </c>
      <c r="J9" s="1">
        <v>9</v>
      </c>
      <c r="K9" s="1">
        <v>10</v>
      </c>
      <c r="L9" s="1">
        <v>11</v>
      </c>
    </row>
    <row r="10" spans="1:12" ht="15.75" x14ac:dyDescent="0.25">
      <c r="A10" s="4" t="s">
        <v>25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1.15" customHeight="1" x14ac:dyDescent="0.25">
      <c r="A11" s="3" t="s">
        <v>6</v>
      </c>
      <c r="B11" s="5">
        <f>SUM(C11:L11)</f>
        <v>43481</v>
      </c>
      <c r="C11" s="6">
        <v>0</v>
      </c>
      <c r="D11" s="13">
        <f>4690+1139</f>
        <v>5829</v>
      </c>
      <c r="E11" s="14">
        <v>24460</v>
      </c>
      <c r="F11" s="14">
        <v>5159</v>
      </c>
      <c r="G11" s="14">
        <v>1198</v>
      </c>
      <c r="H11" s="13">
        <f>1914+741+59+1231+2116</f>
        <v>6061</v>
      </c>
      <c r="I11" s="13">
        <v>0</v>
      </c>
      <c r="J11" s="13">
        <v>0</v>
      </c>
      <c r="K11" s="13">
        <v>0</v>
      </c>
      <c r="L11" s="13">
        <v>774</v>
      </c>
    </row>
    <row r="12" spans="1:12" ht="31.5" x14ac:dyDescent="0.25">
      <c r="A12" s="1" t="s">
        <v>7</v>
      </c>
      <c r="B12" s="5">
        <f>SUM(C12:L12)</f>
        <v>27428</v>
      </c>
      <c r="C12" s="5">
        <v>0</v>
      </c>
      <c r="D12" s="13">
        <f>1671+19576</f>
        <v>21247</v>
      </c>
      <c r="E12" s="14">
        <v>3889</v>
      </c>
      <c r="F12" s="14">
        <v>820</v>
      </c>
      <c r="G12" s="14">
        <v>812</v>
      </c>
      <c r="H12" s="13">
        <f>65+7+7+217+328</f>
        <v>624</v>
      </c>
      <c r="I12" s="13">
        <v>0</v>
      </c>
      <c r="J12" s="13">
        <v>0</v>
      </c>
      <c r="K12" s="13">
        <v>0</v>
      </c>
      <c r="L12" s="13">
        <v>36</v>
      </c>
    </row>
    <row r="13" spans="1:12" ht="31.5" x14ac:dyDescent="0.25">
      <c r="A13" s="1" t="s">
        <v>8</v>
      </c>
      <c r="B13" s="5">
        <f t="shared" ref="B13:B16" si="0">SUM(C13:L13)</f>
        <v>25541</v>
      </c>
      <c r="C13" s="5">
        <v>0</v>
      </c>
      <c r="D13" s="13">
        <f>1050+525</f>
        <v>1575</v>
      </c>
      <c r="E13" s="14">
        <v>14106</v>
      </c>
      <c r="F13" s="14">
        <v>2975</v>
      </c>
      <c r="G13" s="14">
        <v>2997</v>
      </c>
      <c r="H13" s="13">
        <f>1134+443+8+635+1211</f>
        <v>3431</v>
      </c>
      <c r="I13" s="13">
        <v>0</v>
      </c>
      <c r="J13" s="13">
        <v>0</v>
      </c>
      <c r="K13" s="13">
        <v>0</v>
      </c>
      <c r="L13" s="13">
        <v>457</v>
      </c>
    </row>
    <row r="14" spans="1:12" ht="15.75" x14ac:dyDescent="0.25">
      <c r="A14" s="1" t="s">
        <v>9</v>
      </c>
      <c r="B14" s="5">
        <f t="shared" si="0"/>
        <v>11372</v>
      </c>
      <c r="C14" s="5">
        <v>0</v>
      </c>
      <c r="D14" s="13">
        <f>351+4621</f>
        <v>4972</v>
      </c>
      <c r="E14" s="14">
        <v>4263</v>
      </c>
      <c r="F14" s="14">
        <v>899</v>
      </c>
      <c r="G14" s="14">
        <v>326</v>
      </c>
      <c r="H14" s="13">
        <f>164+12+2+322+369</f>
        <v>869</v>
      </c>
      <c r="I14" s="13">
        <v>0</v>
      </c>
      <c r="J14" s="13">
        <v>0</v>
      </c>
      <c r="K14" s="13">
        <v>0</v>
      </c>
      <c r="L14" s="13">
        <v>43</v>
      </c>
    </row>
    <row r="15" spans="1:12" ht="47.25" x14ac:dyDescent="0.25">
      <c r="A15" s="1" t="s">
        <v>10</v>
      </c>
      <c r="B15" s="5">
        <f t="shared" si="0"/>
        <v>4313</v>
      </c>
      <c r="C15" s="5">
        <v>0</v>
      </c>
      <c r="D15" s="13">
        <f>584+13</f>
        <v>597</v>
      </c>
      <c r="E15" s="13">
        <v>2429</v>
      </c>
      <c r="F15" s="13">
        <v>512</v>
      </c>
      <c r="G15" s="13">
        <v>142</v>
      </c>
      <c r="H15" s="13">
        <f>261+10+13+58+212</f>
        <v>554</v>
      </c>
      <c r="I15" s="13">
        <v>0</v>
      </c>
      <c r="J15" s="13">
        <v>0</v>
      </c>
      <c r="K15" s="13">
        <v>0</v>
      </c>
      <c r="L15" s="13">
        <v>79</v>
      </c>
    </row>
    <row r="16" spans="1:12" ht="31.5" x14ac:dyDescent="0.25">
      <c r="A16" s="1" t="s">
        <v>11</v>
      </c>
      <c r="B16" s="5">
        <f t="shared" si="0"/>
        <v>8783</v>
      </c>
      <c r="C16" s="5">
        <v>0</v>
      </c>
      <c r="D16" s="5">
        <f>878+283</f>
        <v>1161</v>
      </c>
      <c r="E16" s="5">
        <v>3132</v>
      </c>
      <c r="F16" s="5">
        <v>660</v>
      </c>
      <c r="G16" s="5">
        <v>43</v>
      </c>
      <c r="H16" s="5">
        <f>3121+2+11+160+368</f>
        <v>3662</v>
      </c>
      <c r="I16" s="5">
        <v>0</v>
      </c>
      <c r="J16" s="5">
        <v>0</v>
      </c>
      <c r="K16" s="5">
        <v>0</v>
      </c>
      <c r="L16" s="5">
        <v>125</v>
      </c>
    </row>
    <row r="17" spans="1:16" ht="16.149999999999999" customHeight="1" x14ac:dyDescent="0.25">
      <c r="A17" s="29" t="s">
        <v>12</v>
      </c>
      <c r="B17" s="30">
        <f>SUM(C17:L18)</f>
        <v>120918</v>
      </c>
      <c r="C17" s="31">
        <f t="shared" ref="C17:K17" si="1">SUM(C11:C16)</f>
        <v>0</v>
      </c>
      <c r="D17" s="32">
        <f>SUM(D11:D16)</f>
        <v>35381</v>
      </c>
      <c r="E17" s="32">
        <f t="shared" ref="E17:H17" si="2">SUM(E11:E16)</f>
        <v>52279</v>
      </c>
      <c r="F17" s="32">
        <f t="shared" si="2"/>
        <v>11025</v>
      </c>
      <c r="G17" s="32">
        <f t="shared" si="2"/>
        <v>5518</v>
      </c>
      <c r="H17" s="32">
        <f t="shared" si="2"/>
        <v>15201</v>
      </c>
      <c r="I17" s="31">
        <f t="shared" si="1"/>
        <v>0</v>
      </c>
      <c r="J17" s="31">
        <f t="shared" si="1"/>
        <v>0</v>
      </c>
      <c r="K17" s="31">
        <f t="shared" si="1"/>
        <v>0</v>
      </c>
      <c r="L17" s="32">
        <f t="shared" ref="L17" si="3">SUM(L11:L16)</f>
        <v>1514</v>
      </c>
    </row>
    <row r="18" spans="1:16" ht="14.45" customHeight="1" x14ac:dyDescent="0.25">
      <c r="A18" s="29"/>
      <c r="B18" s="30"/>
      <c r="C18" s="31"/>
      <c r="D18" s="32"/>
      <c r="E18" s="32"/>
      <c r="F18" s="32"/>
      <c r="G18" s="32"/>
      <c r="H18" s="32"/>
      <c r="I18" s="31"/>
      <c r="J18" s="31"/>
      <c r="K18" s="31"/>
      <c r="L18" s="32"/>
    </row>
    <row r="19" spans="1:16" ht="14.45" customHeight="1" x14ac:dyDescent="0.25">
      <c r="A19" s="23" t="s">
        <v>13</v>
      </c>
      <c r="B19" s="24">
        <f>142987-B17</f>
        <v>22069</v>
      </c>
      <c r="C19" s="25"/>
      <c r="D19" s="38">
        <f>12190+27829-D17</f>
        <v>4638</v>
      </c>
      <c r="E19" s="38">
        <f>60975-E17</f>
        <v>8696</v>
      </c>
      <c r="F19" s="38">
        <f>12860-F17</f>
        <v>1835</v>
      </c>
      <c r="G19" s="38">
        <f>6685-G17</f>
        <v>1167</v>
      </c>
      <c r="H19" s="38">
        <f>10507+1234+113+2973+5348-H17</f>
        <v>4974</v>
      </c>
      <c r="I19" s="33">
        <v>0</v>
      </c>
      <c r="J19" s="33">
        <v>0</v>
      </c>
      <c r="K19" s="33">
        <v>0</v>
      </c>
      <c r="L19" s="24">
        <f>2034-L17</f>
        <v>520</v>
      </c>
    </row>
    <row r="20" spans="1:16" ht="14.45" customHeight="1" x14ac:dyDescent="0.25">
      <c r="A20" s="23"/>
      <c r="B20" s="24"/>
      <c r="C20" s="25"/>
      <c r="D20" s="38"/>
      <c r="E20" s="38"/>
      <c r="F20" s="38"/>
      <c r="G20" s="38"/>
      <c r="H20" s="38"/>
      <c r="I20" s="33"/>
      <c r="J20" s="33"/>
      <c r="K20" s="33"/>
      <c r="L20" s="33"/>
    </row>
    <row r="21" spans="1:16" ht="15.75" x14ac:dyDescent="0.25">
      <c r="A21" s="7" t="s">
        <v>26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N21" s="19"/>
      <c r="O21" s="19"/>
      <c r="P21" s="19"/>
    </row>
    <row r="22" spans="1:16" ht="31.5" x14ac:dyDescent="0.25">
      <c r="A22" s="9" t="s">
        <v>6</v>
      </c>
      <c r="B22" s="13">
        <f>SUM(C22:L22)</f>
        <v>39843</v>
      </c>
      <c r="C22" s="15">
        <v>0</v>
      </c>
      <c r="D22" s="13">
        <v>5141</v>
      </c>
      <c r="E22" s="14">
        <v>20989</v>
      </c>
      <c r="F22" s="14">
        <v>4230</v>
      </c>
      <c r="G22" s="14">
        <v>1132</v>
      </c>
      <c r="H22" s="13">
        <v>6663</v>
      </c>
      <c r="I22" s="14">
        <v>0</v>
      </c>
      <c r="J22" s="14">
        <v>0</v>
      </c>
      <c r="K22" s="14">
        <v>0</v>
      </c>
      <c r="L22" s="14">
        <v>1688</v>
      </c>
      <c r="M22" s="18"/>
      <c r="N22" s="19"/>
      <c r="O22" s="20"/>
      <c r="P22" s="19"/>
    </row>
    <row r="23" spans="1:16" ht="31.5" x14ac:dyDescent="0.25">
      <c r="A23" s="10" t="s">
        <v>7</v>
      </c>
      <c r="B23" s="13">
        <f>SUM(C23:L23)</f>
        <v>15625</v>
      </c>
      <c r="C23" s="13">
        <v>0</v>
      </c>
      <c r="D23" s="13">
        <v>7440</v>
      </c>
      <c r="E23" s="14">
        <v>4126</v>
      </c>
      <c r="F23" s="14">
        <v>824</v>
      </c>
      <c r="G23" s="14">
        <v>924</v>
      </c>
      <c r="H23" s="13">
        <v>1986</v>
      </c>
      <c r="I23" s="14">
        <v>0</v>
      </c>
      <c r="J23" s="14">
        <v>0</v>
      </c>
      <c r="K23" s="14">
        <v>0</v>
      </c>
      <c r="L23" s="14">
        <v>325</v>
      </c>
      <c r="N23" s="19"/>
      <c r="O23" s="20"/>
      <c r="P23" s="19"/>
    </row>
    <row r="24" spans="1:16" ht="31.5" x14ac:dyDescent="0.25">
      <c r="A24" s="10" t="s">
        <v>8</v>
      </c>
      <c r="B24" s="13">
        <f t="shared" ref="B24:B27" si="4">SUM(C24:L24)</f>
        <v>31760</v>
      </c>
      <c r="C24" s="13">
        <v>0</v>
      </c>
      <c r="D24" s="13">
        <v>4980</v>
      </c>
      <c r="E24" s="14">
        <v>16230</v>
      </c>
      <c r="F24" s="14">
        <v>3355</v>
      </c>
      <c r="G24" s="14">
        <v>3120</v>
      </c>
      <c r="H24" s="13">
        <v>3505</v>
      </c>
      <c r="I24" s="14">
        <v>0</v>
      </c>
      <c r="J24" s="14">
        <v>0</v>
      </c>
      <c r="K24" s="14">
        <v>0</v>
      </c>
      <c r="L24" s="14">
        <v>570</v>
      </c>
      <c r="N24" s="19"/>
      <c r="O24" s="20"/>
      <c r="P24" s="19"/>
    </row>
    <row r="25" spans="1:16" ht="15.75" x14ac:dyDescent="0.25">
      <c r="A25" s="10" t="s">
        <v>9</v>
      </c>
      <c r="B25" s="13">
        <f t="shared" si="4"/>
        <v>16015</v>
      </c>
      <c r="C25" s="13">
        <v>0</v>
      </c>
      <c r="D25" s="13">
        <v>8954</v>
      </c>
      <c r="E25" s="14">
        <v>4128</v>
      </c>
      <c r="F25" s="14">
        <v>824</v>
      </c>
      <c r="G25" s="14">
        <v>270</v>
      </c>
      <c r="H25" s="13">
        <v>1644</v>
      </c>
      <c r="I25" s="14"/>
      <c r="J25" s="14"/>
      <c r="K25" s="14"/>
      <c r="L25" s="14">
        <v>195</v>
      </c>
      <c r="N25" s="19"/>
      <c r="O25" s="20"/>
      <c r="P25" s="19"/>
    </row>
    <row r="26" spans="1:16" ht="47.25" x14ac:dyDescent="0.25">
      <c r="A26" s="10" t="s">
        <v>10</v>
      </c>
      <c r="B26" s="13">
        <f t="shared" si="4"/>
        <v>5501</v>
      </c>
      <c r="C26" s="13">
        <v>0</v>
      </c>
      <c r="D26" s="13">
        <v>1658</v>
      </c>
      <c r="E26" s="13">
        <v>2370</v>
      </c>
      <c r="F26" s="13">
        <v>456</v>
      </c>
      <c r="G26" s="13">
        <v>254</v>
      </c>
      <c r="H26" s="13">
        <v>585</v>
      </c>
      <c r="I26" s="14">
        <v>0</v>
      </c>
      <c r="J26" s="14">
        <v>0</v>
      </c>
      <c r="K26" s="14">
        <v>0</v>
      </c>
      <c r="L26" s="14">
        <v>178</v>
      </c>
      <c r="N26" s="19"/>
      <c r="O26" s="20"/>
      <c r="P26" s="19"/>
    </row>
    <row r="27" spans="1:16" ht="31.5" x14ac:dyDescent="0.25">
      <c r="A27" s="10" t="s">
        <v>11</v>
      </c>
      <c r="B27" s="13">
        <f t="shared" si="4"/>
        <v>8460</v>
      </c>
      <c r="C27" s="13">
        <v>0</v>
      </c>
      <c r="D27" s="16">
        <v>988</v>
      </c>
      <c r="E27" s="16">
        <v>2875</v>
      </c>
      <c r="F27" s="16">
        <v>523</v>
      </c>
      <c r="G27" s="16">
        <v>48</v>
      </c>
      <c r="H27" s="16">
        <v>3894</v>
      </c>
      <c r="I27" s="14">
        <v>0</v>
      </c>
      <c r="J27" s="14">
        <v>0</v>
      </c>
      <c r="K27" s="14">
        <v>0</v>
      </c>
      <c r="L27" s="14">
        <v>132</v>
      </c>
      <c r="N27" s="19"/>
      <c r="O27" s="20"/>
      <c r="P27" s="19"/>
    </row>
    <row r="28" spans="1:16" x14ac:dyDescent="0.25">
      <c r="A28" s="29" t="s">
        <v>12</v>
      </c>
      <c r="B28" s="30">
        <f>SUM(C28:L29)</f>
        <v>114074</v>
      </c>
      <c r="C28" s="31">
        <f t="shared" ref="C28" si="5">SUM(C22:C27)</f>
        <v>0</v>
      </c>
      <c r="D28" s="28">
        <v>15258</v>
      </c>
      <c r="E28" s="28">
        <v>52140</v>
      </c>
      <c r="F28" s="28">
        <v>15715</v>
      </c>
      <c r="G28" s="28">
        <v>10720</v>
      </c>
      <c r="H28" s="28">
        <f>114074-G28-F28-E28-D28</f>
        <v>20241</v>
      </c>
      <c r="I28" s="22">
        <f t="shared" ref="I28:K28" si="6">SUM(I22:I27)</f>
        <v>0</v>
      </c>
      <c r="J28" s="22">
        <f t="shared" si="6"/>
        <v>0</v>
      </c>
      <c r="K28" s="22">
        <f t="shared" si="6"/>
        <v>0</v>
      </c>
      <c r="L28" s="22"/>
      <c r="N28" s="19"/>
      <c r="O28" s="19"/>
      <c r="P28" s="19"/>
    </row>
    <row r="29" spans="1:16" x14ac:dyDescent="0.25">
      <c r="A29" s="29"/>
      <c r="B29" s="30"/>
      <c r="C29" s="31"/>
      <c r="D29" s="28"/>
      <c r="E29" s="28"/>
      <c r="F29" s="28"/>
      <c r="G29" s="28"/>
      <c r="H29" s="28"/>
      <c r="I29" s="22"/>
      <c r="J29" s="22"/>
      <c r="K29" s="22"/>
      <c r="L29" s="22"/>
      <c r="N29" s="19"/>
      <c r="O29" s="19"/>
      <c r="P29" s="19"/>
    </row>
    <row r="30" spans="1:16" x14ac:dyDescent="0.25">
      <c r="A30" s="23" t="s">
        <v>13</v>
      </c>
      <c r="B30" s="24">
        <v>4912</v>
      </c>
      <c r="C30" s="25"/>
      <c r="D30" s="26"/>
      <c r="E30" s="26"/>
      <c r="F30" s="26"/>
      <c r="G30" s="26"/>
      <c r="H30" s="26"/>
      <c r="I30" s="27">
        <v>0</v>
      </c>
      <c r="J30" s="27">
        <v>0</v>
      </c>
      <c r="K30" s="27">
        <v>0</v>
      </c>
      <c r="L30" s="27">
        <f>4912-L27-L26-L25-L24-L23-L22</f>
        <v>1824</v>
      </c>
    </row>
    <row r="31" spans="1:16" x14ac:dyDescent="0.25">
      <c r="A31" s="23"/>
      <c r="B31" s="24"/>
      <c r="C31" s="25"/>
      <c r="D31" s="26"/>
      <c r="E31" s="26"/>
      <c r="F31" s="26"/>
      <c r="G31" s="26"/>
      <c r="H31" s="26"/>
      <c r="I31" s="27"/>
      <c r="J31" s="27"/>
      <c r="K31" s="27"/>
      <c r="L31" s="27"/>
    </row>
    <row r="32" spans="1:16" ht="15.75" x14ac:dyDescent="0.25">
      <c r="A32" s="7" t="s">
        <v>27</v>
      </c>
      <c r="B32" s="10"/>
      <c r="C32" s="10"/>
      <c r="D32" s="12"/>
      <c r="E32" s="12"/>
      <c r="F32" s="12"/>
      <c r="G32" s="12"/>
      <c r="H32" s="12"/>
      <c r="I32" s="12"/>
      <c r="J32" s="12"/>
      <c r="K32" s="12"/>
      <c r="L32" s="12"/>
    </row>
    <row r="33" spans="1:15" ht="31.5" x14ac:dyDescent="0.25">
      <c r="A33" s="9" t="s">
        <v>6</v>
      </c>
      <c r="B33" s="13">
        <f>SUM(C33:L33)</f>
        <v>40836</v>
      </c>
      <c r="C33" s="6">
        <v>0</v>
      </c>
      <c r="D33" s="13">
        <v>5441</v>
      </c>
      <c r="E33" s="14">
        <v>21584</v>
      </c>
      <c r="F33" s="14">
        <v>4430</v>
      </c>
      <c r="G33" s="14">
        <v>1168</v>
      </c>
      <c r="H33" s="13">
        <v>6693</v>
      </c>
      <c r="I33" s="11">
        <v>0</v>
      </c>
      <c r="J33" s="11">
        <v>0</v>
      </c>
      <c r="K33" s="11">
        <v>0</v>
      </c>
      <c r="L33" s="17">
        <v>1520</v>
      </c>
      <c r="O33" s="21"/>
    </row>
    <row r="34" spans="1:15" ht="31.5" x14ac:dyDescent="0.25">
      <c r="A34" s="10" t="s">
        <v>7</v>
      </c>
      <c r="B34" s="13">
        <f>SUM(C34:L34)</f>
        <v>16103</v>
      </c>
      <c r="C34" s="8">
        <v>0</v>
      </c>
      <c r="D34" s="13">
        <v>7156</v>
      </c>
      <c r="E34" s="14">
        <v>4586</v>
      </c>
      <c r="F34" s="14">
        <v>899</v>
      </c>
      <c r="G34" s="14">
        <v>1026</v>
      </c>
      <c r="H34" s="13">
        <v>2153</v>
      </c>
      <c r="I34" s="11">
        <v>0</v>
      </c>
      <c r="J34" s="11">
        <v>0</v>
      </c>
      <c r="K34" s="11">
        <v>0</v>
      </c>
      <c r="L34" s="17">
        <v>283</v>
      </c>
      <c r="O34" s="21"/>
    </row>
    <row r="35" spans="1:15" ht="31.5" x14ac:dyDescent="0.25">
      <c r="A35" s="10" t="s">
        <v>8</v>
      </c>
      <c r="B35" s="13">
        <f t="shared" ref="B35:B38" si="7">SUM(C35:L35)</f>
        <v>35437</v>
      </c>
      <c r="C35" s="8">
        <v>0</v>
      </c>
      <c r="D35" s="13">
        <v>5432</v>
      </c>
      <c r="E35" s="14">
        <v>18540</v>
      </c>
      <c r="F35" s="14">
        <v>4130</v>
      </c>
      <c r="G35" s="14">
        <v>3220</v>
      </c>
      <c r="H35" s="13">
        <v>3656</v>
      </c>
      <c r="I35" s="11">
        <v>0</v>
      </c>
      <c r="J35" s="11">
        <v>0</v>
      </c>
      <c r="K35" s="11">
        <v>0</v>
      </c>
      <c r="L35" s="17">
        <v>459</v>
      </c>
      <c r="O35" s="21"/>
    </row>
    <row r="36" spans="1:15" ht="15.75" x14ac:dyDescent="0.25">
      <c r="A36" s="10" t="s">
        <v>9</v>
      </c>
      <c r="B36" s="13">
        <f t="shared" si="7"/>
        <v>11347</v>
      </c>
      <c r="C36" s="8">
        <v>0</v>
      </c>
      <c r="D36" s="13">
        <v>3948</v>
      </c>
      <c r="E36" s="14">
        <v>4385</v>
      </c>
      <c r="F36" s="14">
        <v>846</v>
      </c>
      <c r="G36" s="14">
        <v>294</v>
      </c>
      <c r="H36" s="13">
        <v>1744</v>
      </c>
      <c r="I36" s="11"/>
      <c r="J36" s="11"/>
      <c r="K36" s="11"/>
      <c r="L36" s="17">
        <v>130</v>
      </c>
      <c r="O36" s="21"/>
    </row>
    <row r="37" spans="1:15" ht="47.25" x14ac:dyDescent="0.25">
      <c r="A37" s="10" t="s">
        <v>10</v>
      </c>
      <c r="B37" s="13">
        <f t="shared" si="7"/>
        <v>5606</v>
      </c>
      <c r="C37" s="8">
        <v>0</v>
      </c>
      <c r="D37" s="13">
        <v>1708</v>
      </c>
      <c r="E37" s="13">
        <v>2418</v>
      </c>
      <c r="F37" s="13">
        <v>478</v>
      </c>
      <c r="G37" s="13">
        <v>260</v>
      </c>
      <c r="H37" s="13">
        <v>640</v>
      </c>
      <c r="I37" s="11">
        <v>0</v>
      </c>
      <c r="J37" s="11">
        <v>0</v>
      </c>
      <c r="K37" s="11">
        <v>0</v>
      </c>
      <c r="L37" s="17">
        <v>102</v>
      </c>
      <c r="O37" s="21"/>
    </row>
    <row r="38" spans="1:15" ht="31.5" x14ac:dyDescent="0.25">
      <c r="A38" s="10" t="s">
        <v>11</v>
      </c>
      <c r="B38" s="13">
        <f t="shared" si="7"/>
        <v>8675</v>
      </c>
      <c r="C38" s="8">
        <v>0</v>
      </c>
      <c r="D38" s="16">
        <v>1079</v>
      </c>
      <c r="E38" s="16">
        <v>2948</v>
      </c>
      <c r="F38" s="16">
        <v>543</v>
      </c>
      <c r="G38" s="16">
        <v>59</v>
      </c>
      <c r="H38" s="16">
        <v>3948</v>
      </c>
      <c r="I38" s="11">
        <v>0</v>
      </c>
      <c r="J38" s="11">
        <v>0</v>
      </c>
      <c r="K38" s="11">
        <v>0</v>
      </c>
      <c r="L38" s="17">
        <v>98</v>
      </c>
      <c r="O38" s="21"/>
    </row>
    <row r="39" spans="1:15" ht="15" customHeight="1" x14ac:dyDescent="0.25">
      <c r="A39" s="29" t="s">
        <v>12</v>
      </c>
      <c r="B39" s="30">
        <f>SUM(C39:L40)</f>
        <v>117952</v>
      </c>
      <c r="C39" s="31">
        <f t="shared" ref="C39" si="8">SUM(C33:C38)</f>
        <v>0</v>
      </c>
      <c r="D39" s="28">
        <v>15777</v>
      </c>
      <c r="E39" s="28">
        <v>53913</v>
      </c>
      <c r="F39" s="28">
        <v>16390</v>
      </c>
      <c r="G39" s="28">
        <v>10720</v>
      </c>
      <c r="H39" s="28">
        <f>117952-G39-F39-E39-D39</f>
        <v>21152</v>
      </c>
      <c r="I39" s="22">
        <f t="shared" ref="I39:K39" si="9">SUM(I33:I38)</f>
        <v>0</v>
      </c>
      <c r="J39" s="22">
        <f t="shared" si="9"/>
        <v>0</v>
      </c>
      <c r="K39" s="22">
        <f t="shared" si="9"/>
        <v>0</v>
      </c>
      <c r="L39" s="22"/>
      <c r="O39" s="19"/>
    </row>
    <row r="40" spans="1:15" ht="15" customHeight="1" x14ac:dyDescent="0.25">
      <c r="A40" s="29"/>
      <c r="B40" s="30"/>
      <c r="C40" s="31"/>
      <c r="D40" s="28"/>
      <c r="E40" s="28"/>
      <c r="F40" s="28"/>
      <c r="G40" s="28"/>
      <c r="H40" s="28"/>
      <c r="I40" s="22"/>
      <c r="J40" s="22"/>
      <c r="K40" s="22"/>
      <c r="L40" s="22"/>
    </row>
    <row r="41" spans="1:15" x14ac:dyDescent="0.25">
      <c r="A41" s="23" t="s">
        <v>13</v>
      </c>
      <c r="B41" s="24">
        <v>5079</v>
      </c>
      <c r="C41" s="25"/>
      <c r="D41" s="26"/>
      <c r="E41" s="26"/>
      <c r="F41" s="26"/>
      <c r="G41" s="26"/>
      <c r="H41" s="26"/>
      <c r="I41" s="27">
        <v>0</v>
      </c>
      <c r="J41" s="27">
        <v>0</v>
      </c>
      <c r="K41" s="27">
        <v>0</v>
      </c>
      <c r="L41" s="27">
        <f>5079-L38-L37-L36-L35-L34-L33</f>
        <v>2487</v>
      </c>
    </row>
    <row r="42" spans="1:15" x14ac:dyDescent="0.25">
      <c r="A42" s="23"/>
      <c r="B42" s="24"/>
      <c r="C42" s="25"/>
      <c r="D42" s="26"/>
      <c r="E42" s="26"/>
      <c r="F42" s="26"/>
      <c r="G42" s="26"/>
      <c r="H42" s="26"/>
      <c r="I42" s="27"/>
      <c r="J42" s="27"/>
      <c r="K42" s="27"/>
      <c r="L42" s="27"/>
    </row>
  </sheetData>
  <mergeCells count="79">
    <mergeCell ref="A7:A9"/>
    <mergeCell ref="A2:L2"/>
    <mergeCell ref="A3:L3"/>
    <mergeCell ref="A4:L4"/>
    <mergeCell ref="K1:L1"/>
    <mergeCell ref="B7:B8"/>
    <mergeCell ref="C7:L7"/>
    <mergeCell ref="L19:L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7:L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H28:H29"/>
    <mergeCell ref="I28:I29"/>
    <mergeCell ref="J28:J29"/>
    <mergeCell ref="A28:A29"/>
    <mergeCell ref="B28:B29"/>
    <mergeCell ref="C28:C29"/>
    <mergeCell ref="D28:D29"/>
    <mergeCell ref="E28:E29"/>
    <mergeCell ref="K28:K29"/>
    <mergeCell ref="L28:L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F28:F29"/>
    <mergeCell ref="G28:G29"/>
    <mergeCell ref="H39:H40"/>
    <mergeCell ref="I39:I40"/>
    <mergeCell ref="J39:J40"/>
    <mergeCell ref="A39:A40"/>
    <mergeCell ref="B39:B40"/>
    <mergeCell ref="C39:C40"/>
    <mergeCell ref="D39:D40"/>
    <mergeCell ref="E39:E40"/>
    <mergeCell ref="K39:K40"/>
    <mergeCell ref="L39:L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F39:F40"/>
    <mergeCell ref="G39:G40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Лист1</vt:lpstr>
      <vt:lpstr>Лист1!sub_3202</vt:lpstr>
      <vt:lpstr>Лист1!sub_32202</vt:lpstr>
      <vt:lpstr>Лист1!sub_3221</vt:lpstr>
      <vt:lpstr>Лист1!sub_3223</vt:lpstr>
      <vt:lpstr>Лист1!sub_3224</vt:lpstr>
      <vt:lpstr>Лист1!sub_3225</vt:lpstr>
      <vt:lpstr>Лист1!sub_3226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2022-04-11T11:53:37Z</dcterms:modified>
</cp:coreProperties>
</file>