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52511"/>
</workbook>
</file>

<file path=xl/calcChain.xml><?xml version="1.0" encoding="utf-8"?>
<calcChain xmlns="http://schemas.openxmlformats.org/spreadsheetml/2006/main">
  <c r="D16" i="1" l="1"/>
  <c r="H16" i="1"/>
  <c r="H15" i="1"/>
  <c r="D15" i="1"/>
  <c r="D14" i="1"/>
  <c r="H14" i="1"/>
  <c r="H12" i="1"/>
  <c r="D12" i="1"/>
  <c r="H13" i="1"/>
  <c r="D13" i="1"/>
  <c r="H11" i="1"/>
  <c r="D11" i="1"/>
  <c r="L19" i="1" l="1"/>
  <c r="B12" i="1" l="1"/>
  <c r="H36" i="1" l="1"/>
  <c r="B36" i="1" s="1"/>
  <c r="H39" i="1"/>
  <c r="B39" i="1" s="1"/>
  <c r="H38" i="1"/>
  <c r="B38" i="1" s="1"/>
  <c r="H37" i="1"/>
  <c r="B37" i="1" s="1"/>
  <c r="H35" i="1"/>
  <c r="B35" i="1" s="1"/>
  <c r="H34" i="1"/>
  <c r="B34" i="1" s="1"/>
  <c r="H33" i="1"/>
  <c r="B33" i="1" s="1"/>
  <c r="L41" i="1"/>
  <c r="L30" i="1"/>
  <c r="H28" i="1"/>
  <c r="H27" i="1"/>
  <c r="H26" i="1"/>
  <c r="H25" i="1"/>
  <c r="H24" i="1"/>
  <c r="H22" i="1"/>
  <c r="H23" i="1"/>
  <c r="D23" i="1"/>
  <c r="H17" i="1"/>
  <c r="D17" i="1"/>
  <c r="K39" i="1" l="1"/>
  <c r="J39" i="1"/>
  <c r="I39" i="1"/>
  <c r="C39" i="1"/>
  <c r="K28" i="1"/>
  <c r="J28" i="1"/>
  <c r="I28" i="1"/>
  <c r="C28" i="1"/>
  <c r="B28" i="1"/>
  <c r="B27" i="1"/>
  <c r="B26" i="1"/>
  <c r="B25" i="1"/>
  <c r="B24" i="1"/>
  <c r="B23" i="1"/>
  <c r="B22" i="1"/>
  <c r="K17" i="1" l="1"/>
  <c r="J17" i="1"/>
  <c r="I17" i="1"/>
  <c r="C17" i="1"/>
  <c r="B17" i="1" s="1"/>
  <c r="B16" i="1"/>
  <c r="B15" i="1"/>
  <c r="B14" i="1"/>
  <c r="B11" i="1"/>
  <c r="B13" i="1" l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<sst xmlns="http://schemas.openxmlformats.org/spreadsheetml/2006/main" count="44" uniqueCount="28">
  <si>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</si>
  <si>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</si>
  <si>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</si>
  <si>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</si>
  <si>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</si>
  <si>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</si>
  <si>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</si>
  <si>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</si>
  <si>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</si>
  <si>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</si>
  <si>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</si>
  <si>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</si>
  <si>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</si>
  <si>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</si>
  <si>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</si>
  <si>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</si>
  <si>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</si>
  <si>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</si>
  <si>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</si>
  <si>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</si>
  <si>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</si>
  <si>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</si>
  <si>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Форма №2</t>
  </si>
  <si>
    <t>Аморти-зация</t>
  </si>
  <si>
    <t>2019 г.</t>
  </si>
  <si>
    <t xml:space="preserve">II. Расшифровка расходов по финансово-хозяйственной деятельности АО «Аэропорт Курган» </t>
  </si>
  <si>
    <t>2020 г.</t>
  </si>
  <si>
    <t>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</si>
</sst>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A8" workbookViewId="0">
      <pane xSplit="4245" ySplit="4035" topLeftCell="A11" activePane="bottomRight"/>
      <selection activeCell="A8" sqref="A8"/>
      <selection pane="topRight" activeCell="E8" sqref="E8"/>
      <selection pane="bottomLeft" activeCell="A15" sqref="A15"/>
      <selection pane="bottomRight" activeCell="B21" sqref="B21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20" t="s">
        <v>22</v>
      </c>
      <c r="L1" s="20"/>
    </row>
    <row r="2" spans="1:12" ht="15.75" x14ac:dyDescent="0.25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25">
      <c r="A4" s="19" t="s">
        <v>25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7" spans="1:12" ht="27.6" customHeight="1" x14ac:dyDescent="0.25">
      <c r="A7" s="18" t="s">
        <v>19</v>
      </c>
      <c r="B7" s="21" t="s">
        <v>0</v>
      </c>
      <c r="C7" s="21" t="s">
        <v>1</v>
      </c>
      <c r="D7" s="21"/>
      <c r="E7" s="21"/>
      <c r="F7" s="21"/>
      <c r="G7" s="21"/>
      <c r="H7" s="21"/>
      <c r="I7" s="21"/>
      <c r="J7" s="21"/>
      <c r="K7" s="21"/>
      <c r="L7" s="21"/>
    </row>
    <row r="8" spans="1:12" ht="189" x14ac:dyDescent="0.25">
      <c r="A8" s="18"/>
      <c r="B8" s="21"/>
      <c r="C8" s="1" t="s">
        <v>15</v>
      </c>
      <c r="D8" s="1" t="s">
        <v>14</v>
      </c>
      <c r="E8" s="1" t="s">
        <v>2</v>
      </c>
      <c r="F8" s="1" t="s">
        <v>16</v>
      </c>
      <c r="G8" s="1" t="s">
        <v>23</v>
      </c>
      <c r="H8" s="1" t="s">
        <v>17</v>
      </c>
      <c r="I8" s="1" t="s">
        <v>18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18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24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6</v>
      </c>
      <c r="B11" s="5">
        <f>SUM(C11:L11)</f>
        <v>34359</v>
      </c>
      <c r="C11" s="6">
        <v>0</v>
      </c>
      <c r="D11" s="5">
        <f>3909+647</f>
        <v>4556</v>
      </c>
      <c r="E11" s="17">
        <v>17144</v>
      </c>
      <c r="F11" s="17">
        <v>5075</v>
      </c>
      <c r="G11" s="17">
        <v>891</v>
      </c>
      <c r="H11" s="5">
        <f>2942+226+55+589+1872</f>
        <v>5684</v>
      </c>
      <c r="I11" s="5">
        <v>0</v>
      </c>
      <c r="J11" s="5">
        <v>0</v>
      </c>
      <c r="K11" s="5">
        <v>0</v>
      </c>
      <c r="L11" s="5">
        <v>1009</v>
      </c>
    </row>
    <row r="12" spans="1:12" ht="31.5" x14ac:dyDescent="0.25">
      <c r="A12" s="1" t="s">
        <v>7</v>
      </c>
      <c r="B12" s="5">
        <f>SUM(C12:L12)</f>
        <v>8243</v>
      </c>
      <c r="C12" s="5">
        <v>0</v>
      </c>
      <c r="D12" s="5">
        <f>1628+809</f>
        <v>2437</v>
      </c>
      <c r="E12" s="17">
        <v>3079</v>
      </c>
      <c r="F12" s="17">
        <v>912</v>
      </c>
      <c r="G12" s="17">
        <v>849</v>
      </c>
      <c r="H12" s="5">
        <f>269+12+9+156+321</f>
        <v>767</v>
      </c>
      <c r="I12" s="5">
        <v>0</v>
      </c>
      <c r="J12" s="5">
        <v>0</v>
      </c>
      <c r="K12" s="5">
        <v>0</v>
      </c>
      <c r="L12" s="5">
        <v>199</v>
      </c>
    </row>
    <row r="13" spans="1:12" ht="31.5" x14ac:dyDescent="0.25">
      <c r="A13" s="1" t="s">
        <v>8</v>
      </c>
      <c r="B13" s="5">
        <f t="shared" ref="B13:B16" si="0">SUM(C13:L13)</f>
        <v>28048</v>
      </c>
      <c r="C13" s="5">
        <v>0</v>
      </c>
      <c r="D13" s="5">
        <f>1162+1292</f>
        <v>2454</v>
      </c>
      <c r="E13" s="17">
        <v>13744</v>
      </c>
      <c r="F13" s="17">
        <v>4069</v>
      </c>
      <c r="G13" s="17">
        <v>3054</v>
      </c>
      <c r="H13" s="5">
        <f>1259+660+13+590+1418</f>
        <v>3940</v>
      </c>
      <c r="I13" s="5">
        <v>0</v>
      </c>
      <c r="J13" s="5">
        <v>0</v>
      </c>
      <c r="K13" s="5">
        <v>0</v>
      </c>
      <c r="L13" s="5">
        <v>787</v>
      </c>
    </row>
    <row r="14" spans="1:12" ht="15.75" x14ac:dyDescent="0.25">
      <c r="A14" s="1" t="s">
        <v>9</v>
      </c>
      <c r="B14" s="5">
        <f t="shared" si="0"/>
        <v>5384</v>
      </c>
      <c r="C14" s="5">
        <v>0</v>
      </c>
      <c r="D14" s="5">
        <f>366+138</f>
        <v>504</v>
      </c>
      <c r="E14" s="17">
        <v>3122</v>
      </c>
      <c r="F14" s="17">
        <v>924</v>
      </c>
      <c r="G14" s="17">
        <v>152</v>
      </c>
      <c r="H14" s="5">
        <f>165+4+3+55+329</f>
        <v>556</v>
      </c>
      <c r="I14" s="5"/>
      <c r="J14" s="5"/>
      <c r="K14" s="5"/>
      <c r="L14" s="5">
        <v>126</v>
      </c>
    </row>
    <row r="15" spans="1:12" ht="47.25" x14ac:dyDescent="0.25">
      <c r="A15" s="1" t="s">
        <v>10</v>
      </c>
      <c r="B15" s="5">
        <f t="shared" si="0"/>
        <v>4527</v>
      </c>
      <c r="C15" s="5">
        <v>0</v>
      </c>
      <c r="D15" s="5">
        <f>963+18</f>
        <v>981</v>
      </c>
      <c r="E15" s="5">
        <v>2063</v>
      </c>
      <c r="F15" s="5">
        <v>611</v>
      </c>
      <c r="G15" s="5">
        <v>186</v>
      </c>
      <c r="H15" s="5">
        <f>309+1+11+28+230</f>
        <v>579</v>
      </c>
      <c r="I15" s="5">
        <v>0</v>
      </c>
      <c r="J15" s="5">
        <v>0</v>
      </c>
      <c r="K15" s="5">
        <v>0</v>
      </c>
      <c r="L15" s="5">
        <v>107</v>
      </c>
    </row>
    <row r="16" spans="1:12" ht="31.5" x14ac:dyDescent="0.25">
      <c r="A16" s="1" t="s">
        <v>11</v>
      </c>
      <c r="B16" s="5">
        <f t="shared" si="0"/>
        <v>7968</v>
      </c>
      <c r="C16" s="5">
        <v>0</v>
      </c>
      <c r="D16" s="5">
        <f>563+29</f>
        <v>592</v>
      </c>
      <c r="E16" s="5">
        <v>2341</v>
      </c>
      <c r="F16" s="5">
        <v>693</v>
      </c>
      <c r="G16" s="5">
        <v>35</v>
      </c>
      <c r="H16" s="5">
        <f>3666+5+86+356</f>
        <v>4113</v>
      </c>
      <c r="I16" s="5">
        <v>0</v>
      </c>
      <c r="J16" s="5">
        <v>0</v>
      </c>
      <c r="K16" s="5">
        <v>0</v>
      </c>
      <c r="L16" s="5">
        <v>194</v>
      </c>
    </row>
    <row r="17" spans="1:13" ht="16.149999999999999" customHeight="1" x14ac:dyDescent="0.25">
      <c r="A17" s="28" t="s">
        <v>12</v>
      </c>
      <c r="B17" s="29">
        <f>SUM(C17:L18)</f>
        <v>91974</v>
      </c>
      <c r="C17" s="27">
        <f t="shared" ref="C17:K17" si="1">SUM(C11:C16)</f>
        <v>0</v>
      </c>
      <c r="D17" s="30">
        <f>9970+626</f>
        <v>10596</v>
      </c>
      <c r="E17" s="30">
        <v>44024</v>
      </c>
      <c r="F17" s="30">
        <v>13240</v>
      </c>
      <c r="G17" s="30">
        <v>5996</v>
      </c>
      <c r="H17" s="30">
        <f>11162+609+180+1117+4822+228</f>
        <v>18118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/>
    </row>
    <row r="18" spans="1:13" ht="14.45" customHeight="1" x14ac:dyDescent="0.25">
      <c r="A18" s="28"/>
      <c r="B18" s="29"/>
      <c r="C18" s="27"/>
      <c r="D18" s="30"/>
      <c r="E18" s="30"/>
      <c r="F18" s="30"/>
      <c r="G18" s="30"/>
      <c r="H18" s="30"/>
      <c r="I18" s="27"/>
      <c r="J18" s="27"/>
      <c r="K18" s="27"/>
      <c r="L18" s="27"/>
    </row>
    <row r="19" spans="1:13" ht="14.45" customHeight="1" x14ac:dyDescent="0.25">
      <c r="A19" s="23" t="s">
        <v>13</v>
      </c>
      <c r="B19" s="24">
        <v>5141</v>
      </c>
      <c r="C19" s="25"/>
      <c r="D19" s="26"/>
      <c r="E19" s="26"/>
      <c r="F19" s="26"/>
      <c r="G19" s="26"/>
      <c r="H19" s="26"/>
      <c r="I19" s="22">
        <v>0</v>
      </c>
      <c r="J19" s="22">
        <v>0</v>
      </c>
      <c r="K19" s="22">
        <v>0</v>
      </c>
      <c r="L19" s="24">
        <f>B19-L16-L15-L14-L13-L12-L11</f>
        <v>2719</v>
      </c>
    </row>
    <row r="20" spans="1:13" ht="14.45" customHeight="1" x14ac:dyDescent="0.25">
      <c r="A20" s="23"/>
      <c r="B20" s="24"/>
      <c r="C20" s="25"/>
      <c r="D20" s="26"/>
      <c r="E20" s="26"/>
      <c r="F20" s="26"/>
      <c r="G20" s="26"/>
      <c r="H20" s="26"/>
      <c r="I20" s="22"/>
      <c r="J20" s="22"/>
      <c r="K20" s="22"/>
      <c r="L20" s="22"/>
    </row>
    <row r="21" spans="1:13" ht="15.75" x14ac:dyDescent="0.25">
      <c r="A21" s="7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3" ht="31.5" x14ac:dyDescent="0.25">
      <c r="A22" s="9" t="s">
        <v>6</v>
      </c>
      <c r="B22" s="13">
        <f>SUM(C22:L22)</f>
        <v>35843</v>
      </c>
      <c r="C22" s="16">
        <v>0</v>
      </c>
      <c r="D22" s="14">
        <v>4447</v>
      </c>
      <c r="E22" s="14">
        <v>16280</v>
      </c>
      <c r="F22" s="14">
        <v>4931</v>
      </c>
      <c r="G22" s="14">
        <v>763</v>
      </c>
      <c r="H22" s="14">
        <f>34155-G22-F22-E22-D22</f>
        <v>7734</v>
      </c>
      <c r="I22" s="14">
        <v>0</v>
      </c>
      <c r="J22" s="14">
        <v>0</v>
      </c>
      <c r="K22" s="14">
        <v>0</v>
      </c>
      <c r="L22" s="14">
        <v>1688</v>
      </c>
      <c r="M22" s="15"/>
    </row>
    <row r="23" spans="1:13" ht="31.5" x14ac:dyDescent="0.25">
      <c r="A23" s="10" t="s">
        <v>7</v>
      </c>
      <c r="B23" s="13">
        <f>SUM(C23:L23)</f>
        <v>15625</v>
      </c>
      <c r="C23" s="13">
        <v>0</v>
      </c>
      <c r="D23" s="14">
        <f>1627+3174</f>
        <v>4801</v>
      </c>
      <c r="E23" s="14">
        <v>3150</v>
      </c>
      <c r="F23" s="14">
        <v>949</v>
      </c>
      <c r="G23" s="14">
        <v>5555</v>
      </c>
      <c r="H23" s="14">
        <f>15300-G23-F23-E23-D23</f>
        <v>845</v>
      </c>
      <c r="I23" s="14">
        <v>0</v>
      </c>
      <c r="J23" s="14">
        <v>0</v>
      </c>
      <c r="K23" s="14">
        <v>0</v>
      </c>
      <c r="L23" s="14">
        <v>325</v>
      </c>
    </row>
    <row r="24" spans="1:13" ht="31.5" x14ac:dyDescent="0.25">
      <c r="A24" s="10" t="s">
        <v>8</v>
      </c>
      <c r="B24" s="13">
        <f t="shared" ref="B24:B27" si="2">SUM(C24:L24)</f>
        <v>23760</v>
      </c>
      <c r="C24" s="13">
        <v>0</v>
      </c>
      <c r="D24" s="14">
        <v>1307</v>
      </c>
      <c r="E24" s="14">
        <v>13236</v>
      </c>
      <c r="F24" s="14">
        <v>3980</v>
      </c>
      <c r="G24" s="14">
        <v>2824</v>
      </c>
      <c r="H24" s="14">
        <f>23190-G24-F24-E24-D24</f>
        <v>1843</v>
      </c>
      <c r="I24" s="14">
        <v>0</v>
      </c>
      <c r="J24" s="14">
        <v>0</v>
      </c>
      <c r="K24" s="14">
        <v>0</v>
      </c>
      <c r="L24" s="14">
        <v>570</v>
      </c>
    </row>
    <row r="25" spans="1:13" ht="15.75" x14ac:dyDescent="0.25">
      <c r="A25" s="10" t="s">
        <v>9</v>
      </c>
      <c r="B25" s="13">
        <f t="shared" si="2"/>
        <v>7175</v>
      </c>
      <c r="C25" s="13">
        <v>0</v>
      </c>
      <c r="D25" s="14">
        <v>358</v>
      </c>
      <c r="E25" s="14">
        <v>3840</v>
      </c>
      <c r="F25" s="14">
        <v>1150</v>
      </c>
      <c r="G25" s="14">
        <v>210</v>
      </c>
      <c r="H25" s="14">
        <f>6980-G25-F25-E25-D25</f>
        <v>1422</v>
      </c>
      <c r="I25" s="14"/>
      <c r="J25" s="14"/>
      <c r="K25" s="14"/>
      <c r="L25" s="14">
        <v>195</v>
      </c>
    </row>
    <row r="26" spans="1:13" ht="47.25" x14ac:dyDescent="0.25">
      <c r="A26" s="10" t="s">
        <v>10</v>
      </c>
      <c r="B26" s="13">
        <f t="shared" si="2"/>
        <v>5501</v>
      </c>
      <c r="C26" s="13">
        <v>0</v>
      </c>
      <c r="D26" s="14">
        <v>930</v>
      </c>
      <c r="E26" s="14">
        <v>3231</v>
      </c>
      <c r="F26" s="14">
        <v>970</v>
      </c>
      <c r="G26" s="14">
        <v>131</v>
      </c>
      <c r="H26" s="14">
        <f>5323-G26-F26-E26-D26</f>
        <v>61</v>
      </c>
      <c r="I26" s="14">
        <v>0</v>
      </c>
      <c r="J26" s="14">
        <v>0</v>
      </c>
      <c r="K26" s="14">
        <v>0</v>
      </c>
      <c r="L26" s="14">
        <v>178</v>
      </c>
    </row>
    <row r="27" spans="1:13" ht="31.5" x14ac:dyDescent="0.25">
      <c r="A27" s="10" t="s">
        <v>11</v>
      </c>
      <c r="B27" s="13">
        <f t="shared" si="2"/>
        <v>7460</v>
      </c>
      <c r="C27" s="13">
        <v>0</v>
      </c>
      <c r="D27" s="14">
        <v>490</v>
      </c>
      <c r="E27" s="14">
        <v>2980</v>
      </c>
      <c r="F27" s="14">
        <v>895</v>
      </c>
      <c r="G27" s="14">
        <v>168</v>
      </c>
      <c r="H27" s="14">
        <f>7328-G27-F27-E27-D27</f>
        <v>2795</v>
      </c>
      <c r="I27" s="14">
        <v>0</v>
      </c>
      <c r="J27" s="14">
        <v>0</v>
      </c>
      <c r="K27" s="14">
        <v>0</v>
      </c>
      <c r="L27" s="14">
        <v>132</v>
      </c>
    </row>
    <row r="28" spans="1:13" x14ac:dyDescent="0.25">
      <c r="A28" s="28" t="s">
        <v>12</v>
      </c>
      <c r="B28" s="29">
        <f>SUM(C28:L29)</f>
        <v>114074</v>
      </c>
      <c r="C28" s="27">
        <f t="shared" ref="C28" si="3">SUM(C22:C27)</f>
        <v>0</v>
      </c>
      <c r="D28" s="31">
        <v>15258</v>
      </c>
      <c r="E28" s="31">
        <v>52140</v>
      </c>
      <c r="F28" s="31">
        <v>15715</v>
      </c>
      <c r="G28" s="31">
        <v>10720</v>
      </c>
      <c r="H28" s="31">
        <f>114074-G28-F28-E28-D28</f>
        <v>20241</v>
      </c>
      <c r="I28" s="32">
        <f t="shared" ref="I28:K28" si="4">SUM(I22:I27)</f>
        <v>0</v>
      </c>
      <c r="J28" s="32">
        <f t="shared" si="4"/>
        <v>0</v>
      </c>
      <c r="K28" s="32">
        <f t="shared" si="4"/>
        <v>0</v>
      </c>
      <c r="L28" s="32"/>
    </row>
    <row r="29" spans="1:13" x14ac:dyDescent="0.25">
      <c r="A29" s="28"/>
      <c r="B29" s="29"/>
      <c r="C29" s="27"/>
      <c r="D29" s="31"/>
      <c r="E29" s="31"/>
      <c r="F29" s="31"/>
      <c r="G29" s="31"/>
      <c r="H29" s="31"/>
      <c r="I29" s="32"/>
      <c r="J29" s="32"/>
      <c r="K29" s="32"/>
      <c r="L29" s="32"/>
    </row>
    <row r="30" spans="1:13" x14ac:dyDescent="0.25">
      <c r="A30" s="23" t="s">
        <v>13</v>
      </c>
      <c r="B30" s="24">
        <v>4912</v>
      </c>
      <c r="C30" s="25"/>
      <c r="D30" s="33"/>
      <c r="E30" s="33"/>
      <c r="F30" s="33"/>
      <c r="G30" s="33"/>
      <c r="H30" s="33"/>
      <c r="I30" s="34">
        <v>0</v>
      </c>
      <c r="J30" s="34">
        <v>0</v>
      </c>
      <c r="K30" s="34">
        <v>0</v>
      </c>
      <c r="L30" s="34">
        <f>4912-L27-L26-L25-L24-L23-L22</f>
        <v>1824</v>
      </c>
    </row>
    <row r="31" spans="1:13" x14ac:dyDescent="0.25">
      <c r="A31" s="23"/>
      <c r="B31" s="24"/>
      <c r="C31" s="25"/>
      <c r="D31" s="33"/>
      <c r="E31" s="33"/>
      <c r="F31" s="33"/>
      <c r="G31" s="33"/>
      <c r="H31" s="33"/>
      <c r="I31" s="34"/>
      <c r="J31" s="34"/>
      <c r="K31" s="34"/>
      <c r="L31" s="34"/>
    </row>
    <row r="32" spans="1:13" ht="15.75" x14ac:dyDescent="0.25">
      <c r="A32" s="7" t="s">
        <v>27</v>
      </c>
      <c r="B32" s="10"/>
      <c r="C32" s="10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31.5" x14ac:dyDescent="0.25">
      <c r="A33" s="9" t="s">
        <v>6</v>
      </c>
      <c r="B33" s="13">
        <f>SUM(C33:L33)</f>
        <v>36836</v>
      </c>
      <c r="C33" s="6">
        <v>0</v>
      </c>
      <c r="D33" s="11">
        <v>4598</v>
      </c>
      <c r="E33" s="11">
        <v>16833</v>
      </c>
      <c r="F33" s="11">
        <v>5117</v>
      </c>
      <c r="G33" s="14">
        <v>763</v>
      </c>
      <c r="H33" s="14">
        <f>35316-G33-F33-E33-D33</f>
        <v>8005</v>
      </c>
      <c r="I33" s="11">
        <v>0</v>
      </c>
      <c r="J33" s="11">
        <v>0</v>
      </c>
      <c r="K33" s="11">
        <v>0</v>
      </c>
      <c r="L33" s="11">
        <v>1520</v>
      </c>
    </row>
    <row r="34" spans="1:12" ht="31.5" x14ac:dyDescent="0.25">
      <c r="A34" s="10" t="s">
        <v>7</v>
      </c>
      <c r="B34" s="13">
        <f>SUM(C34:L34)</f>
        <v>16103</v>
      </c>
      <c r="C34" s="8">
        <v>0</v>
      </c>
      <c r="D34" s="11">
        <v>4964</v>
      </c>
      <c r="E34" s="14">
        <v>3257</v>
      </c>
      <c r="F34" s="11">
        <v>249</v>
      </c>
      <c r="G34" s="14">
        <v>5555</v>
      </c>
      <c r="H34" s="14">
        <f>15820-G34-F34-E34-D34</f>
        <v>1795</v>
      </c>
      <c r="I34" s="11">
        <v>0</v>
      </c>
      <c r="J34" s="11">
        <v>0</v>
      </c>
      <c r="K34" s="11">
        <v>0</v>
      </c>
      <c r="L34" s="11">
        <v>283</v>
      </c>
    </row>
    <row r="35" spans="1:12" ht="31.5" x14ac:dyDescent="0.25">
      <c r="A35" s="10" t="s">
        <v>8</v>
      </c>
      <c r="B35" s="13">
        <f t="shared" ref="B35:B38" si="5">SUM(C35:L35)</f>
        <v>24437</v>
      </c>
      <c r="C35" s="8">
        <v>0</v>
      </c>
      <c r="D35" s="11">
        <v>1351</v>
      </c>
      <c r="E35" s="14">
        <v>13686</v>
      </c>
      <c r="F35" s="11">
        <v>4161</v>
      </c>
      <c r="G35" s="14">
        <v>2824</v>
      </c>
      <c r="H35" s="14">
        <f>23978-G35-F35-E35-D35</f>
        <v>1956</v>
      </c>
      <c r="I35" s="11">
        <v>0</v>
      </c>
      <c r="J35" s="11">
        <v>0</v>
      </c>
      <c r="K35" s="11">
        <v>0</v>
      </c>
      <c r="L35" s="11">
        <v>459</v>
      </c>
    </row>
    <row r="36" spans="1:12" ht="15.75" x14ac:dyDescent="0.25">
      <c r="A36" s="10" t="s">
        <v>9</v>
      </c>
      <c r="B36" s="13">
        <f t="shared" si="5"/>
        <v>7347</v>
      </c>
      <c r="C36" s="8">
        <v>0</v>
      </c>
      <c r="D36" s="11">
        <v>370</v>
      </c>
      <c r="E36" s="14">
        <v>3971</v>
      </c>
      <c r="F36" s="11">
        <v>1207</v>
      </c>
      <c r="G36" s="14">
        <v>210</v>
      </c>
      <c r="H36" s="14">
        <f>7217-G36-F36-E36-D36</f>
        <v>1459</v>
      </c>
      <c r="I36" s="11"/>
      <c r="J36" s="11"/>
      <c r="K36" s="11"/>
      <c r="L36" s="11">
        <v>130</v>
      </c>
    </row>
    <row r="37" spans="1:12" ht="47.25" x14ac:dyDescent="0.25">
      <c r="A37" s="10" t="s">
        <v>10</v>
      </c>
      <c r="B37" s="13">
        <f t="shared" si="5"/>
        <v>5606</v>
      </c>
      <c r="C37" s="8">
        <v>0</v>
      </c>
      <c r="D37" s="11">
        <v>962</v>
      </c>
      <c r="E37" s="14">
        <v>3382</v>
      </c>
      <c r="F37" s="11">
        <v>1028</v>
      </c>
      <c r="G37" s="14">
        <v>131</v>
      </c>
      <c r="H37" s="14">
        <f>5504-G37-F37-E37-D37</f>
        <v>1</v>
      </c>
      <c r="I37" s="11">
        <v>0</v>
      </c>
      <c r="J37" s="11">
        <v>0</v>
      </c>
      <c r="K37" s="11">
        <v>0</v>
      </c>
      <c r="L37" s="11">
        <v>102</v>
      </c>
    </row>
    <row r="38" spans="1:12" ht="31.5" x14ac:dyDescent="0.25">
      <c r="A38" s="10" t="s">
        <v>11</v>
      </c>
      <c r="B38" s="13">
        <f t="shared" si="5"/>
        <v>7675</v>
      </c>
      <c r="C38" s="8">
        <v>0</v>
      </c>
      <c r="D38" s="11">
        <v>507</v>
      </c>
      <c r="E38" s="14">
        <v>3081</v>
      </c>
      <c r="F38" s="11">
        <v>937</v>
      </c>
      <c r="G38" s="14">
        <v>168</v>
      </c>
      <c r="H38" s="14">
        <f>7577-G38-F38-E38-D38</f>
        <v>2884</v>
      </c>
      <c r="I38" s="11">
        <v>0</v>
      </c>
      <c r="J38" s="11">
        <v>0</v>
      </c>
      <c r="K38" s="11">
        <v>0</v>
      </c>
      <c r="L38" s="11">
        <v>98</v>
      </c>
    </row>
    <row r="39" spans="1:12" ht="15" customHeight="1" x14ac:dyDescent="0.25">
      <c r="A39" s="28" t="s">
        <v>12</v>
      </c>
      <c r="B39" s="29">
        <f>SUM(C39:L40)</f>
        <v>117952</v>
      </c>
      <c r="C39" s="27">
        <f t="shared" ref="C39" si="6">SUM(C33:C38)</f>
        <v>0</v>
      </c>
      <c r="D39" s="31">
        <v>15777</v>
      </c>
      <c r="E39" s="31">
        <v>53913</v>
      </c>
      <c r="F39" s="31">
        <v>16390</v>
      </c>
      <c r="G39" s="31">
        <v>10720</v>
      </c>
      <c r="H39" s="31">
        <f>117952-G39-F39-E39-D39</f>
        <v>21152</v>
      </c>
      <c r="I39" s="32">
        <f t="shared" ref="I39:K39" si="7">SUM(I33:I38)</f>
        <v>0</v>
      </c>
      <c r="J39" s="32">
        <f t="shared" si="7"/>
        <v>0</v>
      </c>
      <c r="K39" s="32">
        <f t="shared" si="7"/>
        <v>0</v>
      </c>
      <c r="L39" s="32"/>
    </row>
    <row r="40" spans="1:12" ht="15" customHeight="1" x14ac:dyDescent="0.25">
      <c r="A40" s="28"/>
      <c r="B40" s="29"/>
      <c r="C40" s="27"/>
      <c r="D40" s="31"/>
      <c r="E40" s="31"/>
      <c r="F40" s="31"/>
      <c r="G40" s="31"/>
      <c r="H40" s="31"/>
      <c r="I40" s="32"/>
      <c r="J40" s="32"/>
      <c r="K40" s="32"/>
      <c r="L40" s="32"/>
    </row>
    <row r="41" spans="1:12" x14ac:dyDescent="0.25">
      <c r="A41" s="23" t="s">
        <v>13</v>
      </c>
      <c r="B41" s="24">
        <v>5079</v>
      </c>
      <c r="C41" s="25"/>
      <c r="D41" s="33"/>
      <c r="E41" s="33"/>
      <c r="F41" s="33"/>
      <c r="G41" s="33"/>
      <c r="H41" s="33"/>
      <c r="I41" s="34">
        <v>0</v>
      </c>
      <c r="J41" s="34">
        <v>0</v>
      </c>
      <c r="K41" s="34">
        <v>0</v>
      </c>
      <c r="L41" s="34">
        <f>5079-L38-L37-L36-L35-L34-L33</f>
        <v>2487</v>
      </c>
    </row>
    <row r="42" spans="1:12" x14ac:dyDescent="0.25">
      <c r="A42" s="23"/>
      <c r="B42" s="24"/>
      <c r="C42" s="25"/>
      <c r="D42" s="33"/>
      <c r="E42" s="33"/>
      <c r="F42" s="33"/>
      <c r="G42" s="33"/>
      <c r="H42" s="33"/>
      <c r="I42" s="34"/>
      <c r="J42" s="34"/>
      <c r="K42" s="34"/>
      <c r="L42" s="34"/>
    </row>
  </sheetData>
  <mergeCells count="79"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  <mergeCell ref="H39:H40"/>
    <mergeCell ref="I39:I40"/>
    <mergeCell ref="J39:J40"/>
    <mergeCell ref="A39:A40"/>
    <mergeCell ref="B39:B40"/>
    <mergeCell ref="C39:C40"/>
    <mergeCell ref="D39:D40"/>
    <mergeCell ref="E39:E40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28:H29"/>
    <mergeCell ref="I28:I29"/>
    <mergeCell ref="J28:J29"/>
    <mergeCell ref="A28:A29"/>
    <mergeCell ref="B28:B29"/>
    <mergeCell ref="C28:C29"/>
    <mergeCell ref="D28:D29"/>
    <mergeCell ref="E28:E29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7:A9"/>
    <mergeCell ref="A2:L2"/>
    <mergeCell ref="A3:L3"/>
    <mergeCell ref="A4:L4"/>
    <mergeCell ref="K1:L1"/>
    <mergeCell ref="B7:B8"/>
    <mergeCell ref="C7:L7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2020-04-30T06:17:38Z</dcterms:modified>
</cp:coreProperties>
</file>